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wner\Progressive Provider Dropbox\Roth and Co\Roth and Co 2024\Other Cost Reports\Vantage\Medicaid Cost Reports\4-Vantage Care LLC Mgmt Co\Files to Upload\"/>
    </mc:Choice>
  </mc:AlternateContent>
  <xr:revisionPtr revIDLastSave="0" documentId="13_ncr:1_{D4543B93-919E-4B08-BBEB-AF3FC2073A1C}" xr6:coauthVersionLast="47" xr6:coauthVersionMax="47" xr10:uidLastSave="{00000000-0000-0000-0000-000000000000}"/>
  <bookViews>
    <workbookView xWindow="21168" yWindow="-100" windowWidth="21467" windowHeight="11443" activeTab="1" xr2:uid="{F3E201D6-D888-46D7-98A4-B9EE45C81547}"/>
  </bookViews>
  <sheets>
    <sheet name="Acctg Services" sheetId="1" r:id="rId1"/>
    <sheet name="Alloc %" sheetId="3" r:id="rId2"/>
  </sheets>
  <definedNames>
    <definedName name="ExpAccts" localSheetId="1">#REF!</definedName>
    <definedName name="ExpAccts">#REF!</definedName>
    <definedName name="ExpAmts" localSheetId="1">#REF!</definedName>
    <definedName name="ExpAmts">#REF!</definedName>
    <definedName name="ExpComRange" localSheetId="1">#REF!</definedName>
    <definedName name="ExpComRange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9" i="3" l="1"/>
  <c r="E13" i="3"/>
  <c r="F10" i="3" s="1"/>
  <c r="C13" i="3"/>
  <c r="D9" i="3" s="1"/>
  <c r="F12" i="3"/>
  <c r="F9" i="3"/>
  <c r="F8" i="3"/>
  <c r="F7" i="3"/>
  <c r="F6" i="3"/>
  <c r="J9" i="3" l="1"/>
  <c r="I9" i="3"/>
  <c r="G9" i="3"/>
  <c r="I6" i="3"/>
  <c r="H11" i="3"/>
  <c r="H10" i="3"/>
  <c r="D8" i="3"/>
  <c r="D7" i="3"/>
  <c r="D6" i="3"/>
  <c r="H9" i="3"/>
  <c r="D11" i="3"/>
  <c r="D10" i="3"/>
  <c r="F11" i="3"/>
  <c r="H7" i="3"/>
  <c r="D12" i="3"/>
  <c r="G12" i="3" l="1"/>
  <c r="I12" i="3"/>
  <c r="J12" i="3"/>
  <c r="J10" i="3"/>
  <c r="I10" i="3"/>
  <c r="G10" i="3"/>
  <c r="K10" i="3" s="1"/>
  <c r="G11" i="3"/>
  <c r="K11" i="3" s="1"/>
  <c r="J11" i="3"/>
  <c r="I11" i="3"/>
  <c r="H12" i="3"/>
  <c r="K9" i="3"/>
  <c r="I8" i="3"/>
  <c r="J8" i="3"/>
  <c r="G8" i="3"/>
  <c r="K8" i="3" s="1"/>
  <c r="H8" i="3"/>
  <c r="J6" i="3"/>
  <c r="D13" i="3"/>
  <c r="G6" i="3"/>
  <c r="H6" i="3"/>
  <c r="G7" i="3"/>
  <c r="J7" i="3"/>
  <c r="I7" i="3"/>
  <c r="I13" i="3" s="1"/>
  <c r="G13" i="3" l="1"/>
  <c r="K6" i="3"/>
  <c r="H13" i="3"/>
  <c r="K7" i="3"/>
  <c r="J13" i="3"/>
  <c r="K12" i="3"/>
  <c r="K13" i="3" l="1"/>
</calcChain>
</file>

<file path=xl/sharedStrings.xml><?xml version="1.0" encoding="utf-8"?>
<sst xmlns="http://schemas.openxmlformats.org/spreadsheetml/2006/main" count="27" uniqueCount="25">
  <si>
    <t>Type of accounting:  Tax preparation and cost report preparation services.</t>
  </si>
  <si>
    <t>Vantage Care</t>
  </si>
  <si>
    <t>Facility Allocations</t>
  </si>
  <si>
    <t>Facility Name</t>
  </si>
  <si>
    <t>In-House Patient Days</t>
  </si>
  <si>
    <t>% Alloc</t>
  </si>
  <si>
    <t># Beds</t>
  </si>
  <si>
    <t>A&amp;G Alloc</t>
  </si>
  <si>
    <t>DON Alloc</t>
  </si>
  <si>
    <t>Variable Alloc</t>
  </si>
  <si>
    <t xml:space="preserve"> Fixed Exp Alloc</t>
  </si>
  <si>
    <t>Total Alloc</t>
  </si>
  <si>
    <t>Vantage at Hampden</t>
  </si>
  <si>
    <t>Vantage at South Hadley</t>
  </si>
  <si>
    <t>Vantage at Wilbraham</t>
  </si>
  <si>
    <t>Total Sch 2 A&amp;G Allowable</t>
  </si>
  <si>
    <t>Total Sch 2 DON Allowable</t>
  </si>
  <si>
    <t>Total Sch 2 Variable Allowable</t>
  </si>
  <si>
    <t>Total Sch 2 Fixed Allowable</t>
  </si>
  <si>
    <t>1/1/23-12/31/23</t>
  </si>
  <si>
    <t>rounded up</t>
  </si>
  <si>
    <t>Vantage at Chelmsford</t>
  </si>
  <si>
    <t>Vantage at Milford</t>
  </si>
  <si>
    <t>Vantage at Wakefield</t>
  </si>
  <si>
    <t>Vantage at Westfield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</si>
</sst>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0.0000%"/>
  </numFmts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b/>
      <sz val="10"/>
      <name val="Arial"/>
      <family val="2"/>
    </font>
    <font>
      <i/>
      <sz val="11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2" fillId="0" borderId="0" xfId="1" applyFont="1"/>
    <xf numFmtId="0" fontId="1" fillId="0" borderId="0" xfId="1"/>
    <xf numFmtId="164" fontId="0" fillId="0" borderId="0" xfId="2" applyNumberFormat="1" applyFont="1"/>
    <xf numFmtId="10" fontId="0" fillId="0" borderId="0" xfId="3" applyNumberFormat="1" applyFont="1"/>
    <xf numFmtId="0" fontId="3" fillId="0" borderId="0" xfId="1" applyFont="1"/>
    <xf numFmtId="164" fontId="3" fillId="0" borderId="0" xfId="2" applyNumberFormat="1" applyFont="1" applyAlignment="1">
      <alignment wrapText="1"/>
    </xf>
    <xf numFmtId="10" fontId="3" fillId="0" borderId="0" xfId="3" applyNumberFormat="1" applyFont="1"/>
    <xf numFmtId="0" fontId="3" fillId="0" borderId="0" xfId="1" applyFont="1" applyAlignment="1">
      <alignment horizontal="right"/>
    </xf>
    <xf numFmtId="0" fontId="3" fillId="0" borderId="0" xfId="1" applyFont="1" applyAlignment="1">
      <alignment horizontal="right" wrapText="1"/>
    </xf>
    <xf numFmtId="165" fontId="0" fillId="0" borderId="0" xfId="3" applyNumberFormat="1" applyFont="1"/>
    <xf numFmtId="0" fontId="1" fillId="2" borderId="0" xfId="1" applyFill="1"/>
    <xf numFmtId="164" fontId="0" fillId="2" borderId="0" xfId="2" applyNumberFormat="1" applyFont="1" applyFill="1" applyBorder="1"/>
    <xf numFmtId="165" fontId="0" fillId="2" borderId="0" xfId="3" applyNumberFormat="1" applyFont="1" applyFill="1"/>
    <xf numFmtId="164" fontId="0" fillId="2" borderId="0" xfId="2" applyNumberFormat="1" applyFont="1" applyFill="1"/>
    <xf numFmtId="164" fontId="2" fillId="0" borderId="0" xfId="2" applyNumberFormat="1" applyFont="1"/>
    <xf numFmtId="165" fontId="4" fillId="0" borderId="0" xfId="3" applyNumberFormat="1" applyFont="1"/>
    <xf numFmtId="0" fontId="5" fillId="0" borderId="0" xfId="1" applyFont="1"/>
  </cellXfs>
  <cellStyles count="4">
    <cellStyle name="Comma 2" xfId="2" xr:uid="{5084BF6A-A5EE-4C41-86A1-457E40E4B3AA}"/>
    <cellStyle name="Normal" xfId="0" builtinId="0"/>
    <cellStyle name="Normal 2" xfId="1" xr:uid="{668D708B-59F5-449F-BC31-7EEC287C665C}"/>
    <cellStyle name="Percent 2" xfId="3" xr:uid="{935E7BEC-D6C6-4AC2-BD5D-29FAB2D653C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4D3A93-25EA-4D1A-B541-AF5CCAA35995}">
  <dimension ref="A1"/>
  <sheetViews>
    <sheetView workbookViewId="0"/>
  </sheetViews>
  <sheetFormatPr defaultRowHeight="14.4" x14ac:dyDescent="0.3"/>
  <sheetData>
    <row r="1" spans="1:1" x14ac:dyDescent="0.3">
      <c r="A1" t="s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4FFF30-4378-4004-9931-3E8A6C1996A1}">
  <dimension ref="A1:L19"/>
  <sheetViews>
    <sheetView tabSelected="1" workbookViewId="0">
      <selection activeCell="K13" sqref="K13"/>
    </sheetView>
  </sheetViews>
  <sheetFormatPr defaultColWidth="8.8984375" defaultRowHeight="14.4" x14ac:dyDescent="0.3"/>
  <cols>
    <col min="1" max="1" width="8.8984375" style="2"/>
    <col min="2" max="2" width="33.296875" style="2" bestFit="1" customWidth="1"/>
    <col min="3" max="3" width="12.19921875" style="3" customWidth="1"/>
    <col min="4" max="4" width="10.19921875" style="4" bestFit="1" customWidth="1"/>
    <col min="5" max="5" width="0" style="2" hidden="1" customWidth="1"/>
    <col min="6" max="6" width="11" style="2" hidden="1" customWidth="1"/>
    <col min="7" max="7" width="10.3984375" style="2" bestFit="1" customWidth="1"/>
    <col min="8" max="8" width="10.3984375" style="2" customWidth="1"/>
    <col min="9" max="9" width="12.5" style="2" bestFit="1" customWidth="1"/>
    <col min="10" max="10" width="13.3984375" style="2" bestFit="1" customWidth="1"/>
    <col min="11" max="11" width="10.09765625" style="2" bestFit="1" customWidth="1"/>
    <col min="12" max="12" width="10.69921875" style="2" bestFit="1" customWidth="1"/>
    <col min="13" max="16384" width="8.8984375" style="2"/>
  </cols>
  <sheetData>
    <row r="1" spans="1:12" x14ac:dyDescent="0.3">
      <c r="A1" s="1" t="s">
        <v>1</v>
      </c>
    </row>
    <row r="2" spans="1:12" x14ac:dyDescent="0.3">
      <c r="A2" s="1" t="s">
        <v>2</v>
      </c>
    </row>
    <row r="3" spans="1:12" x14ac:dyDescent="0.3">
      <c r="A3" s="1" t="s">
        <v>19</v>
      </c>
    </row>
    <row r="4" spans="1:12" x14ac:dyDescent="0.3">
      <c r="A4" s="1"/>
      <c r="G4" s="2">
        <v>9960.2999999999993</v>
      </c>
      <c r="H4" s="2">
        <v>9320.2999999999993</v>
      </c>
      <c r="I4" s="2">
        <v>9324</v>
      </c>
      <c r="J4" s="2">
        <v>9961.2999999999993</v>
      </c>
    </row>
    <row r="5" spans="1:12" s="5" customFormat="1" ht="28.8" x14ac:dyDescent="0.3">
      <c r="B5" s="5" t="s">
        <v>3</v>
      </c>
      <c r="C5" s="6" t="s">
        <v>4</v>
      </c>
      <c r="D5" s="7" t="s">
        <v>5</v>
      </c>
      <c r="E5" s="5" t="s">
        <v>6</v>
      </c>
      <c r="F5" s="7" t="s">
        <v>5</v>
      </c>
      <c r="G5" s="8" t="s">
        <v>7</v>
      </c>
      <c r="H5" s="8" t="s">
        <v>8</v>
      </c>
      <c r="I5" s="8" t="s">
        <v>9</v>
      </c>
      <c r="J5" s="9" t="s">
        <v>10</v>
      </c>
      <c r="K5" s="5" t="s">
        <v>11</v>
      </c>
    </row>
    <row r="6" spans="1:12" x14ac:dyDescent="0.3">
      <c r="A6" s="1"/>
      <c r="B6" s="2" t="s">
        <v>12</v>
      </c>
      <c r="C6" s="12">
        <v>32923</v>
      </c>
      <c r="D6" s="10">
        <f>C6/$C$13</f>
        <v>0.32226898981989038</v>
      </c>
      <c r="E6" s="2">
        <v>195</v>
      </c>
      <c r="F6" s="10">
        <f t="shared" ref="F6:F12" si="0">E6/$E$13</f>
        <v>0.37790697674418605</v>
      </c>
      <c r="G6" s="3">
        <f>ROUNDUP(D6*$C$15,0)</f>
        <v>257075</v>
      </c>
      <c r="H6" s="3">
        <f>ROUNDUP($C$16*D6,0)</f>
        <v>3099</v>
      </c>
      <c r="I6" s="3">
        <f t="shared" ref="I6:I12" si="1">ROUND($C$17*D6,0)</f>
        <v>0</v>
      </c>
      <c r="J6" s="3">
        <f t="shared" ref="J6:J12" si="2">ROUND($C$18*D6,0)</f>
        <v>0</v>
      </c>
      <c r="K6" s="3">
        <f>SUM(G6:J6)</f>
        <v>260174</v>
      </c>
      <c r="L6" s="17" t="s">
        <v>20</v>
      </c>
    </row>
    <row r="7" spans="1:12" x14ac:dyDescent="0.3">
      <c r="A7" s="1"/>
      <c r="B7" s="11" t="s">
        <v>13</v>
      </c>
      <c r="C7" s="12">
        <v>3314</v>
      </c>
      <c r="D7" s="13">
        <f t="shared" ref="D7:D13" si="3">C7/$C$13</f>
        <v>3.2439310884886455E-2</v>
      </c>
      <c r="E7" s="11">
        <v>169</v>
      </c>
      <c r="F7" s="13">
        <f t="shared" si="0"/>
        <v>0.32751937984496127</v>
      </c>
      <c r="G7" s="14">
        <f>ROUNDDOWN(D7*$C$15,0)</f>
        <v>25876</v>
      </c>
      <c r="H7" s="14">
        <f t="shared" ref="H7:H13" si="4">ROUND($C$16*D7,0)</f>
        <v>312</v>
      </c>
      <c r="I7" s="14">
        <f t="shared" si="1"/>
        <v>0</v>
      </c>
      <c r="J7" s="14">
        <f t="shared" si="2"/>
        <v>0</v>
      </c>
      <c r="K7" s="14">
        <f t="shared" ref="K7:K12" si="5">SUM(G7:J7)</f>
        <v>26188</v>
      </c>
    </row>
    <row r="8" spans="1:12" x14ac:dyDescent="0.3">
      <c r="A8" s="1"/>
      <c r="B8" s="2" t="s">
        <v>14</v>
      </c>
      <c r="C8" s="12">
        <v>41156</v>
      </c>
      <c r="D8" s="10">
        <f t="shared" si="3"/>
        <v>0.40285826155050902</v>
      </c>
      <c r="E8" s="2">
        <v>152</v>
      </c>
      <c r="F8" s="10">
        <f t="shared" si="0"/>
        <v>0.29457364341085274</v>
      </c>
      <c r="G8" s="3">
        <f>ROUNDUP(D8*$C$15,0)</f>
        <v>321361</v>
      </c>
      <c r="H8" s="3">
        <f>ROUNDUP($C$16*D8,0)</f>
        <v>3874</v>
      </c>
      <c r="I8" s="3">
        <f t="shared" si="1"/>
        <v>0</v>
      </c>
      <c r="J8" s="3">
        <f t="shared" si="2"/>
        <v>0</v>
      </c>
      <c r="K8" s="3">
        <f>SUM(G8:J8)</f>
        <v>325235</v>
      </c>
      <c r="L8" s="17" t="s">
        <v>20</v>
      </c>
    </row>
    <row r="9" spans="1:12" x14ac:dyDescent="0.3">
      <c r="A9" s="1"/>
      <c r="B9" s="11" t="s">
        <v>21</v>
      </c>
      <c r="C9" s="12">
        <v>8290</v>
      </c>
      <c r="D9" s="13">
        <f t="shared" si="3"/>
        <v>8.1147220046985116E-2</v>
      </c>
      <c r="E9" s="11">
        <v>129</v>
      </c>
      <c r="F9" s="13">
        <f t="shared" si="0"/>
        <v>0.25</v>
      </c>
      <c r="G9" s="14">
        <f>ROUND(D9*$C$15,0)</f>
        <v>64731</v>
      </c>
      <c r="H9" s="14">
        <f t="shared" si="4"/>
        <v>780</v>
      </c>
      <c r="I9" s="14">
        <f t="shared" si="1"/>
        <v>0</v>
      </c>
      <c r="J9" s="14">
        <f t="shared" si="2"/>
        <v>0</v>
      </c>
      <c r="K9" s="14">
        <f t="shared" si="5"/>
        <v>65511</v>
      </c>
    </row>
    <row r="10" spans="1:12" x14ac:dyDescent="0.3">
      <c r="A10" s="1"/>
      <c r="B10" s="2" t="s">
        <v>22</v>
      </c>
      <c r="C10" s="12">
        <v>6704</v>
      </c>
      <c r="D10" s="10">
        <f t="shared" si="3"/>
        <v>6.5622552858261546E-2</v>
      </c>
      <c r="E10" s="2">
        <v>130</v>
      </c>
      <c r="F10" s="10">
        <f t="shared" si="0"/>
        <v>0.25193798449612403</v>
      </c>
      <c r="G10" s="3">
        <f>ROUND(D10*$C$15,0)</f>
        <v>52347</v>
      </c>
      <c r="H10" s="3">
        <f t="shared" si="4"/>
        <v>631</v>
      </c>
      <c r="I10" s="3">
        <f t="shared" si="1"/>
        <v>0</v>
      </c>
      <c r="J10" s="3">
        <f t="shared" si="2"/>
        <v>0</v>
      </c>
      <c r="K10" s="3">
        <f t="shared" si="5"/>
        <v>52978</v>
      </c>
    </row>
    <row r="11" spans="1:12" x14ac:dyDescent="0.3">
      <c r="A11" s="1"/>
      <c r="B11" s="11" t="s">
        <v>23</v>
      </c>
      <c r="C11" s="12">
        <v>5870</v>
      </c>
      <c r="D11" s="13">
        <f t="shared" si="3"/>
        <v>5.7458888018794049E-2</v>
      </c>
      <c r="E11" s="11">
        <v>107.5</v>
      </c>
      <c r="F11" s="13">
        <f t="shared" si="0"/>
        <v>0.20833333333333334</v>
      </c>
      <c r="G11" s="14">
        <f>ROUNDDOWN(D11*$C$15,0)</f>
        <v>45835</v>
      </c>
      <c r="H11" s="14">
        <f t="shared" si="4"/>
        <v>552</v>
      </c>
      <c r="I11" s="14">
        <f t="shared" si="1"/>
        <v>0</v>
      </c>
      <c r="J11" s="14">
        <f t="shared" si="2"/>
        <v>0</v>
      </c>
      <c r="K11" s="14">
        <f t="shared" si="5"/>
        <v>46387</v>
      </c>
    </row>
    <row r="12" spans="1:12" x14ac:dyDescent="0.3">
      <c r="A12" s="1"/>
      <c r="B12" s="2" t="s">
        <v>24</v>
      </c>
      <c r="C12" s="12">
        <v>3903</v>
      </c>
      <c r="D12" s="10">
        <f t="shared" si="3"/>
        <v>3.8204776820673456E-2</v>
      </c>
      <c r="E12" s="2">
        <v>86</v>
      </c>
      <c r="F12" s="10">
        <f t="shared" si="0"/>
        <v>0.16666666666666666</v>
      </c>
      <c r="G12" s="3">
        <f>ROUND(D12*$C$15,0)</f>
        <v>30476</v>
      </c>
      <c r="H12" s="3">
        <f t="shared" si="4"/>
        <v>367</v>
      </c>
      <c r="I12" s="3">
        <f t="shared" si="1"/>
        <v>0</v>
      </c>
      <c r="J12" s="3">
        <f t="shared" si="2"/>
        <v>0</v>
      </c>
      <c r="K12" s="3">
        <f t="shared" si="5"/>
        <v>30843</v>
      </c>
    </row>
    <row r="13" spans="1:12" x14ac:dyDescent="0.3">
      <c r="C13" s="15">
        <f>SUM(C6:C12)</f>
        <v>102160</v>
      </c>
      <c r="D13" s="16">
        <f>SUM(D6:D12)</f>
        <v>1</v>
      </c>
      <c r="E13" s="15">
        <f>SUM(E6:E8)</f>
        <v>516</v>
      </c>
      <c r="G13" s="15">
        <f t="shared" ref="G13:K13" si="6">SUM(G6:G12)</f>
        <v>797701</v>
      </c>
      <c r="H13" s="15">
        <f t="shared" si="6"/>
        <v>9615</v>
      </c>
      <c r="I13" s="15">
        <f t="shared" si="6"/>
        <v>0</v>
      </c>
      <c r="J13" s="15">
        <f t="shared" si="6"/>
        <v>0</v>
      </c>
      <c r="K13" s="15">
        <f t="shared" si="6"/>
        <v>807316</v>
      </c>
    </row>
    <row r="15" spans="1:12" x14ac:dyDescent="0.3">
      <c r="B15" s="2" t="s">
        <v>15</v>
      </c>
      <c r="C15" s="3">
        <v>797701</v>
      </c>
    </row>
    <row r="16" spans="1:12" x14ac:dyDescent="0.3">
      <c r="B16" s="2" t="s">
        <v>16</v>
      </c>
      <c r="C16" s="3">
        <v>9615</v>
      </c>
    </row>
    <row r="17" spans="1:11" x14ac:dyDescent="0.3">
      <c r="B17" s="2" t="s">
        <v>17</v>
      </c>
      <c r="C17" s="3">
        <v>0</v>
      </c>
    </row>
    <row r="18" spans="1:11" x14ac:dyDescent="0.3">
      <c r="B18" s="2" t="s">
        <v>18</v>
      </c>
      <c r="C18" s="3">
        <v>0</v>
      </c>
    </row>
    <row r="19" spans="1:11" s="4" customFormat="1" x14ac:dyDescent="0.3">
      <c r="A19" s="2"/>
      <c r="B19" s="2"/>
      <c r="C19" s="15">
        <f>SUM(C15:C18)</f>
        <v>807316</v>
      </c>
      <c r="E19" s="2"/>
      <c r="F19" s="2"/>
      <c r="G19" s="2"/>
      <c r="H19" s="2"/>
      <c r="I19" s="2"/>
      <c r="J19" s="2"/>
      <c r="K19" s="2"/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B86CC45-4A41-4FB8-80A9-8C822BA7CA90}"/>
</file>

<file path=customXml/itemProps2.xml><?xml version="1.0" encoding="utf-8"?>
<ds:datastoreItem xmlns:ds="http://schemas.openxmlformats.org/officeDocument/2006/customXml" ds:itemID="{52243E46-5177-4F27-AC50-A5F6FC26B652}"/>
</file>

<file path=customXml/itemProps3.xml><?xml version="1.0" encoding="utf-8"?>
<ds:datastoreItem xmlns:ds="http://schemas.openxmlformats.org/officeDocument/2006/customXml" ds:itemID="{DC6C50E2-F82E-401E-AB9A-17FF9C37E75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Acctg Services</vt:lpstr>
      <vt:lpstr>Alloc %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Progressive Provider Services</cp:lastModifiedBy>
  <dcterms:created xsi:type="dcterms:W3CDTF">2023-08-23T06:30:22Z</dcterms:created>
  <dcterms:modified xsi:type="dcterms:W3CDTF">2024-03-27T09:49:28Z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</Properties>
</file>